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20-IMA (2)" sheetId="1" r:id="rId1"/>
  </sheets>
  <definedNames>
    <definedName name="_xlnm.Print_Area" localSheetId="0">'Sheet20-IMA (2)'!$A$1:I86</definedName>
  </definedNames>
  <calcPr calcId="124519"/>
</workbook>
</file>

<file path=xl/calcChain.xml><?xml version="1.0" encoding="utf-8"?>
<calcChain xmlns="http://schemas.openxmlformats.org/spreadsheetml/2006/main">
  <c r="H104" i="1"/>
  <c r="H105" s="1"/>
  <c r="H103"/>
  <c r="H102"/>
  <c r="H101"/>
  <c r="K70"/>
  <c r="F69"/>
  <c r="G55"/>
  <c r="G54"/>
  <c r="G51"/>
  <c r="G50"/>
  <c r="G49"/>
  <c r="G45"/>
  <c r="G44"/>
  <c r="G34"/>
  <c r="G30"/>
  <c r="G29"/>
  <c r="G28"/>
  <c r="G27"/>
  <c r="G26"/>
  <c r="G25"/>
  <c r="G23"/>
  <c r="G20"/>
  <c r="G19"/>
  <c r="G18"/>
  <c r="G16"/>
  <c r="G14"/>
  <c r="G69" s="1"/>
  <c r="H69" s="1"/>
  <c r="H12"/>
  <c r="H13" s="1"/>
  <c r="H14" s="1"/>
  <c r="H15" s="1"/>
  <c r="H16" s="1"/>
  <c r="H17" s="1"/>
  <c r="H18" s="1"/>
  <c r="H19" s="1"/>
  <c r="H20" s="1"/>
  <c r="H21" s="1"/>
  <c r="H22" s="1"/>
  <c r="H23" s="1"/>
  <c r="H24" s="1"/>
  <c r="H25" s="1"/>
  <c r="H26" s="1"/>
  <c r="H27" s="1"/>
  <c r="H28" s="1"/>
  <c r="H29" s="1"/>
  <c r="H30" s="1"/>
  <c r="H31" s="1"/>
  <c r="H32" s="1"/>
  <c r="H33" s="1"/>
  <c r="H34" s="1"/>
  <c r="H35" s="1"/>
  <c r="H36" s="1"/>
  <c r="H37" s="1"/>
  <c r="H38" s="1"/>
  <c r="H39" s="1"/>
  <c r="H40" s="1"/>
  <c r="H41" s="1"/>
  <c r="H42" s="1"/>
  <c r="H43" s="1"/>
  <c r="H44" s="1"/>
  <c r="H45" s="1"/>
  <c r="H49" s="1"/>
  <c r="H50" s="1"/>
  <c r="H51" s="1"/>
  <c r="H52" s="1"/>
  <c r="H53" s="1"/>
  <c r="H54" s="1"/>
  <c r="H55" s="1"/>
  <c r="H56" s="1"/>
  <c r="H57" s="1"/>
  <c r="H58" s="1"/>
  <c r="H59" s="1"/>
  <c r="H60" s="1"/>
  <c r="H61" s="1"/>
  <c r="H62" s="1"/>
  <c r="H63" s="1"/>
  <c r="H64" s="1"/>
  <c r="H65" s="1"/>
  <c r="H66" s="1"/>
  <c r="H67" s="1"/>
  <c r="H11"/>
  <c r="H10"/>
  <c r="H9"/>
</calcChain>
</file>

<file path=xl/sharedStrings.xml><?xml version="1.0" encoding="utf-8"?>
<sst xmlns="http://schemas.openxmlformats.org/spreadsheetml/2006/main" count="139" uniqueCount="77">
  <si>
    <t>INFOGLOBAL                                        TEKNOLOGI SEMESTA</t>
  </si>
  <si>
    <t>FORMULIR</t>
  </si>
  <si>
    <t>No. Doc</t>
  </si>
  <si>
    <t>: F-ITS-KEU-07</t>
  </si>
  <si>
    <t>Tgl. Terbit</t>
  </si>
  <si>
    <t>: 17 Oktober 2008</t>
  </si>
  <si>
    <t>LAPORAN PEMAKAIAN UANG MUKA</t>
  </si>
  <si>
    <t>No. Revisi</t>
  </si>
  <si>
    <t>: 0</t>
  </si>
  <si>
    <t>Halaman</t>
  </si>
  <si>
    <t>: 1 dari 1</t>
  </si>
  <si>
    <t>( NAMA :  YSW  )</t>
  </si>
  <si>
    <t>No. Referensi :</t>
  </si>
  <si>
    <t>Tgl/Bln/Thn</t>
  </si>
  <si>
    <t>Keterangan</t>
  </si>
  <si>
    <t>Dir/SBU</t>
  </si>
  <si>
    <t>Proyek</t>
  </si>
  <si>
    <t>Debet</t>
  </si>
  <si>
    <t>Kredit</t>
  </si>
  <si>
    <t>Saldo</t>
  </si>
  <si>
    <t>Terima dari Kusuma Yuni</t>
  </si>
  <si>
    <t xml:space="preserve">   </t>
  </si>
  <si>
    <t>Bbm Ysw</t>
  </si>
  <si>
    <t>INU5</t>
  </si>
  <si>
    <t>Hooky</t>
  </si>
  <si>
    <t>Laporan Pak Afz</t>
  </si>
  <si>
    <t>2 Dos Aqua &amp; 2 Btl Aqua Besar</t>
  </si>
  <si>
    <t>Kue Melly + Parkir</t>
  </si>
  <si>
    <t>Swalayan Bilka</t>
  </si>
  <si>
    <t>2 Dos Aqua &amp; 2 Btl Aqua Besar + Parkir</t>
  </si>
  <si>
    <t>Pulsa Ysw @ 100</t>
  </si>
  <si>
    <t>Rest. Sederhana + Parkir</t>
  </si>
  <si>
    <t>Rest. Layar + Parkir</t>
  </si>
  <si>
    <t>Hooky + Parkir</t>
  </si>
  <si>
    <t>2 Buah Rokok + Korek untuk Pak Bambang</t>
  </si>
  <si>
    <t>Nasi Box Ny. Suharti + Parkir</t>
  </si>
  <si>
    <t>Rest. Boncafe + Parkir</t>
  </si>
  <si>
    <t>Rest. Malioboro</t>
  </si>
  <si>
    <t xml:space="preserve">Indomaret </t>
  </si>
  <si>
    <t>Biaya Transfer 3x @ 6.500</t>
  </si>
  <si>
    <t>Hokky + Parkir</t>
  </si>
  <si>
    <t>Pulsa Dwi @ 20</t>
  </si>
  <si>
    <t>Parkir Juanda</t>
  </si>
  <si>
    <t>Makan Malam Lembur 8 Org</t>
  </si>
  <si>
    <t>Tol Menanggal</t>
  </si>
  <si>
    <t>Tol Juanda</t>
  </si>
  <si>
    <t>Tol Waru</t>
  </si>
  <si>
    <t>Bbm Sin</t>
  </si>
  <si>
    <t>Bbm Pak Afz</t>
  </si>
  <si>
    <t>Kue Suzanna</t>
  </si>
  <si>
    <t>Toko Tabah + Parkir</t>
  </si>
  <si>
    <t>Makan Siang Rujak + Parkir</t>
  </si>
  <si>
    <t>Halaman Berikutnya …..</t>
  </si>
  <si>
    <t>Depot Ampel + Parkir</t>
  </si>
  <si>
    <t>Oleh2 + Parkir</t>
  </si>
  <si>
    <t>Bu Rudi + Parkir</t>
  </si>
  <si>
    <t>Bbm Ylt Nwa</t>
  </si>
  <si>
    <t>Parkir Gubeng</t>
  </si>
  <si>
    <t>Makan Malam Lembur (ysw + ylt) + Parkir</t>
  </si>
  <si>
    <t>Tiket Kereta Pak Agus H.(Mn-Sgu)</t>
  </si>
  <si>
    <t>Tiket Kereta Pak Agus H.(Sgu-Mn)</t>
  </si>
  <si>
    <t>Tiket Kereta Pak Julius A. Tjokro (Slo-Sgu)</t>
  </si>
  <si>
    <t>Tiket Kereta Pak Julius A. Tjokro (Sgu-Slo) dihanguskan / direimbust</t>
  </si>
  <si>
    <t xml:space="preserve">Tiket Citilink Sub-Hlp Pak Bambang </t>
  </si>
  <si>
    <t>Tiket Batik Hlp-Sub Pak Bambang</t>
  </si>
  <si>
    <t>Tiket Citilink Sub-Hlp Pak Bambang</t>
  </si>
  <si>
    <t>Tiket Lion Sub-Slo Pak Julius A. Tjokro</t>
  </si>
  <si>
    <t>Hotel Suite Surabaya</t>
  </si>
  <si>
    <t>Honor Tim IMA Pak Bambang</t>
  </si>
  <si>
    <t>Honor Tim IMA Pak Agus H.</t>
  </si>
  <si>
    <t>Honor Tim IMA Pak Julius A. Tjokro</t>
  </si>
  <si>
    <t>Jumlah Saldo</t>
  </si>
  <si>
    <t>Surabaya, 20 November 2015</t>
  </si>
  <si>
    <t>Pembuatan Laporan ,</t>
  </si>
  <si>
    <t>(  Yulie Sri Widowati  )</t>
  </si>
  <si>
    <t>Keterangan :</t>
  </si>
  <si>
    <t>No. Referensi : nomor surat procurement proposal / SPPD</t>
  </si>
</sst>
</file>

<file path=xl/styles.xml><?xml version="1.0" encoding="utf-8"?>
<styleSheet xmlns="http://schemas.openxmlformats.org/spreadsheetml/2006/main">
  <numFmts count="5">
    <numFmt numFmtId="42" formatCode="_(&quot;Rp&quot;* #,##0_);_(&quot;Rp&quot;* \(#,##0\);_(&quot;Rp&quot;* &quot;-&quot;_);_(@_)"/>
    <numFmt numFmtId="43" formatCode="_(* #,##0.00_);_(* \(#,##0.00\);_(* &quot;-&quot;??_);_(@_)"/>
    <numFmt numFmtId="164" formatCode="d\-mmm\-yy"/>
    <numFmt numFmtId="165" formatCode="_([$Rp-421]* #,##0_);_([$Rp-421]* \(#,##0\);_([$Rp-421]* &quot;-&quot;_);_(@_)"/>
    <numFmt numFmtId="166" formatCode="[$-409]d\-mmm\-yy;@"/>
  </numFmts>
  <fonts count="18">
    <font>
      <sz val="11"/>
      <color indexed="8"/>
      <name val="Calibri"/>
      <family val="2"/>
      <charset val="134"/>
    </font>
    <font>
      <sz val="11"/>
      <color indexed="8"/>
      <name val="Calibri"/>
      <family val="2"/>
      <charset val="134"/>
    </font>
    <font>
      <b/>
      <sz val="12"/>
      <name val="Arial"/>
      <family val="2"/>
      <charset val="134"/>
    </font>
    <font>
      <b/>
      <sz val="14"/>
      <name val="Arial"/>
      <family val="2"/>
      <charset val="134"/>
    </font>
    <font>
      <sz val="10"/>
      <name val="Arial"/>
      <family val="2"/>
      <charset val="1"/>
    </font>
    <font>
      <sz val="10"/>
      <name val="Times New Roman"/>
      <family val="1"/>
      <charset val="134"/>
    </font>
    <font>
      <b/>
      <sz val="14"/>
      <name val="Times New Roman"/>
      <family val="1"/>
      <charset val="134"/>
    </font>
    <font>
      <b/>
      <sz val="12"/>
      <name val="Times New Roman"/>
      <family val="1"/>
      <charset val="134"/>
    </font>
    <font>
      <b/>
      <sz val="16"/>
      <name val="Arial"/>
      <family val="2"/>
      <charset val="134"/>
    </font>
    <font>
      <b/>
      <sz val="10"/>
      <name val="Arial"/>
      <family val="2"/>
      <charset val="134"/>
    </font>
    <font>
      <b/>
      <sz val="9"/>
      <name val="Arial"/>
      <family val="2"/>
      <charset val="134"/>
    </font>
    <font>
      <b/>
      <sz val="12"/>
      <name val="Monotype Corsiva"/>
      <family val="4"/>
      <charset val="134"/>
    </font>
    <font>
      <sz val="11"/>
      <name val="Calibri"/>
      <family val="2"/>
      <charset val="134"/>
    </font>
    <font>
      <sz val="10"/>
      <name val="Arial"/>
      <family val="2"/>
      <charset val="134"/>
    </font>
    <font>
      <sz val="9"/>
      <name val="Arial"/>
      <family val="2"/>
      <charset val="134"/>
    </font>
    <font>
      <b/>
      <sz val="11"/>
      <name val="Times New Roman"/>
      <family val="1"/>
      <charset val="134"/>
    </font>
    <font>
      <b/>
      <sz val="10"/>
      <name val="Times New Roman"/>
      <family val="1"/>
      <charset val="134"/>
    </font>
    <font>
      <sz val="11"/>
      <name val="Times New Roman"/>
      <family val="1"/>
      <charset val="13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115">
    <xf numFmtId="0" fontId="0" fillId="0" borderId="0" xfId="0">
      <alignment vertical="center"/>
    </xf>
    <xf numFmtId="0" fontId="2" fillId="0" borderId="1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/>
    <xf numFmtId="0" fontId="5" fillId="0" borderId="6" xfId="1" applyFont="1" applyBorder="1" applyAlignment="1"/>
    <xf numFmtId="0" fontId="5" fillId="0" borderId="7" xfId="1" applyFont="1" applyBorder="1" applyAlignment="1"/>
    <xf numFmtId="0" fontId="0" fillId="0" borderId="0" xfId="0" applyAlignment="1"/>
    <xf numFmtId="0" fontId="0" fillId="0" borderId="8" xfId="0" applyBorder="1" applyAlignment="1"/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/>
    <xf numFmtId="164" fontId="5" fillId="0" borderId="14" xfId="1" applyNumberFormat="1" applyFont="1" applyBorder="1" applyAlignment="1"/>
    <xf numFmtId="164" fontId="5" fillId="0" borderId="15" xfId="1" applyNumberFormat="1" applyFont="1" applyBorder="1" applyAlignment="1"/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4" xfId="1" applyNumberFormat="1" applyFont="1" applyBorder="1" applyAlignment="1">
      <alignment horizontal="left"/>
    </xf>
    <xf numFmtId="0" fontId="5" fillId="0" borderId="15" xfId="1" applyNumberFormat="1" applyFont="1" applyBorder="1" applyAlignment="1"/>
    <xf numFmtId="0" fontId="0" fillId="0" borderId="19" xfId="0" applyBorder="1" applyAlignment="1"/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0" fillId="0" borderId="23" xfId="0" applyBorder="1" applyAlignment="1"/>
    <xf numFmtId="164" fontId="5" fillId="0" borderId="24" xfId="1" applyNumberFormat="1" applyFont="1" applyBorder="1" applyAlignment="1"/>
    <xf numFmtId="164" fontId="5" fillId="0" borderId="25" xfId="1" applyNumberFormat="1" applyFont="1" applyBorder="1" applyAlignment="1"/>
    <xf numFmtId="0" fontId="2" fillId="0" borderId="26" xfId="0" applyFont="1" applyBorder="1" applyAlignment="1">
      <alignment horizontal="center" vertical="center" wrapText="1"/>
    </xf>
    <xf numFmtId="0" fontId="7" fillId="0" borderId="2" xfId="1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164" fontId="5" fillId="0" borderId="0" xfId="1" applyNumberFormat="1" applyFont="1" applyBorder="1" applyAlignment="1"/>
    <xf numFmtId="164" fontId="5" fillId="0" borderId="27" xfId="1" applyNumberFormat="1" applyFont="1" applyBorder="1" applyAlignment="1"/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/>
    </xf>
    <xf numFmtId="165" fontId="0" fillId="0" borderId="0" xfId="0" applyNumberFormat="1" applyBorder="1" applyAlignment="1"/>
    <xf numFmtId="0" fontId="0" fillId="0" borderId="27" xfId="0" applyBorder="1" applyAlignment="1"/>
    <xf numFmtId="0" fontId="10" fillId="0" borderId="13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165" fontId="10" fillId="0" borderId="28" xfId="0" applyNumberFormat="1" applyFont="1" applyBorder="1" applyAlignment="1">
      <alignment horizontal="center"/>
    </xf>
    <xf numFmtId="0" fontId="0" fillId="0" borderId="8" xfId="0" applyBorder="1" applyAlignment="1">
      <alignment vertical="center" wrapText="1"/>
    </xf>
    <xf numFmtId="166" fontId="5" fillId="0" borderId="28" xfId="0" applyNumberFormat="1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8" xfId="1" applyFont="1" applyFill="1" applyBorder="1" applyAlignment="1">
      <alignment horizontal="center" vertical="center" wrapText="1"/>
    </xf>
    <xf numFmtId="165" fontId="5" fillId="0" borderId="28" xfId="1" applyNumberFormat="1" applyFont="1" applyFill="1" applyBorder="1" applyAlignment="1">
      <alignment vertical="center" wrapText="1"/>
    </xf>
    <xf numFmtId="165" fontId="5" fillId="0" borderId="28" xfId="0" applyNumberFormat="1" applyFont="1" applyFill="1" applyBorder="1" applyAlignment="1">
      <alignment horizontal="right"/>
    </xf>
    <xf numFmtId="165" fontId="5" fillId="0" borderId="28" xfId="0" applyNumberFormat="1" applyFont="1" applyBorder="1" applyAlignment="1">
      <alignment horizontal="center" vertical="center" wrapText="1"/>
    </xf>
    <xf numFmtId="0" fontId="11" fillId="0" borderId="27" xfId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8" xfId="0" applyFont="1" applyFill="1" applyBorder="1" applyAlignment="1"/>
    <xf numFmtId="166" fontId="5" fillId="0" borderId="28" xfId="0" applyNumberFormat="1" applyFont="1" applyFill="1" applyBorder="1" applyAlignment="1">
      <alignment horizontal="center"/>
    </xf>
    <xf numFmtId="0" fontId="5" fillId="0" borderId="28" xfId="0" applyFont="1" applyFill="1" applyBorder="1" applyAlignment="1"/>
    <xf numFmtId="0" fontId="5" fillId="0" borderId="28" xfId="0" applyFont="1" applyFill="1" applyBorder="1" applyAlignment="1">
      <alignment horizontal="center"/>
    </xf>
    <xf numFmtId="0" fontId="5" fillId="0" borderId="28" xfId="1" applyFont="1" applyFill="1" applyBorder="1" applyAlignment="1">
      <alignment horizontal="center"/>
    </xf>
    <xf numFmtId="165" fontId="5" fillId="0" borderId="28" xfId="1" applyNumberFormat="1" applyFont="1" applyFill="1" applyBorder="1" applyAlignment="1"/>
    <xf numFmtId="165" fontId="5" fillId="0" borderId="28" xfId="0" applyNumberFormat="1" applyFont="1" applyFill="1" applyBorder="1" applyAlignment="1">
      <alignment horizontal="center"/>
    </xf>
    <xf numFmtId="0" fontId="11" fillId="0" borderId="27" xfId="1" applyFont="1" applyFill="1" applyBorder="1" applyAlignment="1">
      <alignment vertical="center"/>
    </xf>
    <xf numFmtId="0" fontId="12" fillId="0" borderId="0" xfId="0" applyFont="1" applyFill="1" applyAlignment="1"/>
    <xf numFmtId="0" fontId="12" fillId="0" borderId="0" xfId="0" applyFont="1" applyFill="1" applyBorder="1" applyAlignment="1"/>
    <xf numFmtId="165" fontId="12" fillId="0" borderId="0" xfId="0" applyNumberFormat="1" applyFont="1" applyFill="1" applyBorder="1" applyAlignment="1"/>
    <xf numFmtId="164" fontId="14" fillId="0" borderId="0" xfId="2" applyNumberFormat="1" applyFont="1" applyFill="1" applyBorder="1" applyAlignment="1">
      <alignment horizontal="right"/>
    </xf>
    <xf numFmtId="0" fontId="14" fillId="0" borderId="0" xfId="2" applyFont="1" applyFill="1" applyBorder="1" applyAlignment="1"/>
    <xf numFmtId="0" fontId="14" fillId="0" borderId="0" xfId="2" applyFont="1" applyFill="1" applyBorder="1" applyAlignment="1">
      <alignment horizontal="center"/>
    </xf>
    <xf numFmtId="42" fontId="14" fillId="0" borderId="0" xfId="2" applyNumberFormat="1" applyFont="1" applyFill="1" applyBorder="1" applyAlignment="1"/>
    <xf numFmtId="165" fontId="14" fillId="0" borderId="0" xfId="0" applyNumberFormat="1" applyFont="1" applyBorder="1" applyAlignment="1"/>
    <xf numFmtId="0" fontId="13" fillId="0" borderId="27" xfId="0" applyFont="1" applyBorder="1" applyAlignment="1"/>
    <xf numFmtId="164" fontId="10" fillId="0" borderId="0" xfId="2" applyNumberFormat="1" applyFont="1" applyFill="1" applyBorder="1" applyAlignment="1">
      <alignment horizontal="left"/>
    </xf>
    <xf numFmtId="0" fontId="12" fillId="0" borderId="8" xfId="0" applyFont="1" applyFill="1" applyBorder="1" applyAlignment="1">
      <alignment vertical="center" wrapText="1"/>
    </xf>
    <xf numFmtId="0" fontId="5" fillId="0" borderId="28" xfId="0" applyFont="1" applyFill="1" applyBorder="1" applyAlignment="1">
      <alignment horizontal="center" vertical="center"/>
    </xf>
    <xf numFmtId="0" fontId="5" fillId="0" borderId="28" xfId="1" applyFont="1" applyFill="1" applyBorder="1" applyAlignment="1">
      <alignment horizontal="center" vertical="center"/>
    </xf>
    <xf numFmtId="165" fontId="5" fillId="0" borderId="28" xfId="0" applyNumberFormat="1" applyFont="1" applyFill="1" applyBorder="1" applyAlignment="1">
      <alignment horizontal="right" vertical="center"/>
    </xf>
    <xf numFmtId="165" fontId="5" fillId="0" borderId="28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 wrapText="1"/>
    </xf>
    <xf numFmtId="165" fontId="12" fillId="0" borderId="0" xfId="0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165" fontId="12" fillId="0" borderId="0" xfId="0" applyNumberFormat="1" applyFont="1" applyFill="1" applyAlignment="1">
      <alignment vertical="center" wrapText="1"/>
    </xf>
    <xf numFmtId="166" fontId="5" fillId="0" borderId="28" xfId="2" applyNumberFormat="1" applyFont="1" applyFill="1" applyBorder="1" applyAlignment="1">
      <alignment horizontal="center"/>
    </xf>
    <xf numFmtId="164" fontId="5" fillId="0" borderId="28" xfId="2" applyNumberFormat="1" applyFont="1" applyFill="1" applyBorder="1" applyAlignment="1"/>
    <xf numFmtId="0" fontId="5" fillId="0" borderId="28" xfId="0" applyFont="1" applyBorder="1" applyAlignment="1">
      <alignment horizontal="center"/>
    </xf>
    <xf numFmtId="165" fontId="5" fillId="0" borderId="28" xfId="0" applyNumberFormat="1" applyFont="1" applyBorder="1" applyAlignment="1"/>
    <xf numFmtId="0" fontId="15" fillId="0" borderId="13" xfId="1" applyFont="1" applyFill="1" applyBorder="1" applyAlignment="1">
      <alignment horizontal="center"/>
    </xf>
    <xf numFmtId="0" fontId="15" fillId="0" borderId="14" xfId="1" applyFont="1" applyFill="1" applyBorder="1" applyAlignment="1">
      <alignment horizontal="center"/>
    </xf>
    <xf numFmtId="0" fontId="15" fillId="0" borderId="29" xfId="1" applyFont="1" applyFill="1" applyBorder="1" applyAlignment="1">
      <alignment horizontal="center"/>
    </xf>
    <xf numFmtId="165" fontId="16" fillId="0" borderId="28" xfId="1" applyNumberFormat="1" applyFont="1" applyFill="1" applyBorder="1" applyAlignment="1"/>
    <xf numFmtId="0" fontId="15" fillId="0" borderId="0" xfId="1" applyFont="1" applyFill="1" applyBorder="1" applyAlignment="1">
      <alignment horizontal="center" vertical="center"/>
    </xf>
    <xf numFmtId="165" fontId="16" fillId="0" borderId="0" xfId="1" applyNumberFormat="1" applyFont="1" applyFill="1" applyBorder="1" applyAlignment="1">
      <alignment vertical="center"/>
    </xf>
    <xf numFmtId="165" fontId="0" fillId="0" borderId="0" xfId="0" applyNumberFormat="1" applyAlignment="1"/>
    <xf numFmtId="0" fontId="17" fillId="0" borderId="0" xfId="1" applyFont="1" applyFill="1" applyBorder="1" applyAlignment="1">
      <alignment horizontal="center"/>
    </xf>
    <xf numFmtId="0" fontId="17" fillId="0" borderId="0" xfId="1" applyFont="1" applyFill="1" applyBorder="1" applyAlignme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16" fillId="0" borderId="0" xfId="0" applyFont="1" applyBorder="1" applyAlignment="1">
      <alignment horizontal="center"/>
    </xf>
    <xf numFmtId="165" fontId="5" fillId="0" borderId="0" xfId="0" applyNumberFormat="1" applyFont="1" applyBorder="1" applyAlignment="1"/>
    <xf numFmtId="0" fontId="15" fillId="0" borderId="0" xfId="1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1" xfId="0" applyFont="1" applyFill="1" applyBorder="1" applyAlignment="1"/>
    <xf numFmtId="0" fontId="16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6" fillId="0" borderId="0" xfId="1" applyFont="1" applyFill="1" applyBorder="1" applyAlignment="1">
      <alignment horizontal="center"/>
    </xf>
    <xf numFmtId="0" fontId="5" fillId="0" borderId="0" xfId="1" applyFont="1" applyFill="1" applyBorder="1" applyAlignment="1"/>
    <xf numFmtId="165" fontId="5" fillId="0" borderId="0" xfId="1" applyNumberFormat="1" applyFont="1" applyFill="1" applyBorder="1" applyAlignment="1"/>
    <xf numFmtId="0" fontId="17" fillId="0" borderId="0" xfId="1" applyFont="1" applyFill="1" applyBorder="1" applyAlignment="1">
      <alignment horizontal="left"/>
    </xf>
    <xf numFmtId="165" fontId="17" fillId="0" borderId="0" xfId="1" applyNumberFormat="1" applyFont="1" applyFill="1" applyBorder="1" applyAlignment="1"/>
    <xf numFmtId="0" fontId="17" fillId="0" borderId="0" xfId="1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0" xfId="0" applyBorder="1" applyAlignment="1"/>
    <xf numFmtId="0" fontId="0" fillId="0" borderId="25" xfId="0" applyBorder="1" applyAlignment="1"/>
    <xf numFmtId="0" fontId="17" fillId="0" borderId="0" xfId="0" applyFont="1" applyBorder="1" applyAlignment="1">
      <alignment horizontal="left"/>
    </xf>
    <xf numFmtId="0" fontId="0" fillId="0" borderId="0" xfId="0" applyAlignment="1">
      <alignment horizontal="center"/>
    </xf>
  </cellXfs>
  <cellStyles count="5">
    <cellStyle name="Comma 2" xfId="3"/>
    <cellStyle name="Normal" xfId="0" builtinId="0"/>
    <cellStyle name="Normal 2" xfId="4"/>
    <cellStyle name="Normal_RST" xfId="2"/>
    <cellStyle name="Normal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7"/>
  <sheetViews>
    <sheetView tabSelected="1" topLeftCell="A4" workbookViewId="0">
      <selection activeCell="K56" sqref="K56:N69"/>
    </sheetView>
  </sheetViews>
  <sheetFormatPr defaultColWidth="9" defaultRowHeight="15"/>
  <cols>
    <col min="1" max="1" width="0.85546875" style="8" customWidth="1"/>
    <col min="2" max="2" width="9.7109375" style="114" customWidth="1"/>
    <col min="3" max="3" width="34" style="8" customWidth="1"/>
    <col min="4" max="4" width="9.28515625" style="8" customWidth="1"/>
    <col min="5" max="5" width="9.42578125" style="8" customWidth="1"/>
    <col min="6" max="6" width="13.5703125" style="8" customWidth="1"/>
    <col min="7" max="7" width="13.7109375" style="8" customWidth="1"/>
    <col min="8" max="8" width="13.5703125" style="8" customWidth="1"/>
    <col min="9" max="9" width="0.85546875" style="8" customWidth="1"/>
    <col min="10" max="10" width="9" style="8"/>
    <col min="11" max="11" width="17.5703125" style="8" customWidth="1"/>
    <col min="12" max="12" width="9" style="8"/>
    <col min="13" max="13" width="14" style="8" customWidth="1"/>
    <col min="14" max="16384" width="9" style="8"/>
  </cols>
  <sheetData>
    <row r="1" spans="1:12" ht="20.100000000000001" customHeight="1">
      <c r="A1" s="1"/>
      <c r="B1" s="2" t="s">
        <v>0</v>
      </c>
      <c r="C1" s="3"/>
      <c r="D1" s="4" t="s">
        <v>1</v>
      </c>
      <c r="E1" s="2"/>
      <c r="F1" s="3"/>
      <c r="G1" s="5" t="s">
        <v>2</v>
      </c>
      <c r="H1" s="6" t="s">
        <v>3</v>
      </c>
      <c r="I1" s="7"/>
    </row>
    <row r="2" spans="1:12" ht="20.100000000000001" customHeight="1">
      <c r="A2" s="9"/>
      <c r="B2" s="10"/>
      <c r="C2" s="11"/>
      <c r="D2" s="12"/>
      <c r="E2" s="13"/>
      <c r="F2" s="14"/>
      <c r="G2" s="15" t="s">
        <v>4</v>
      </c>
      <c r="H2" s="16" t="s">
        <v>5</v>
      </c>
      <c r="I2" s="17"/>
    </row>
    <row r="3" spans="1:12" ht="20.100000000000001" customHeight="1">
      <c r="A3" s="9"/>
      <c r="B3" s="10"/>
      <c r="C3" s="11"/>
      <c r="D3" s="18" t="s">
        <v>6</v>
      </c>
      <c r="E3" s="19"/>
      <c r="F3" s="20"/>
      <c r="G3" s="15" t="s">
        <v>7</v>
      </c>
      <c r="H3" s="21" t="s">
        <v>8</v>
      </c>
      <c r="I3" s="22"/>
    </row>
    <row r="4" spans="1:12" ht="19.5" customHeight="1" thickBot="1">
      <c r="A4" s="23"/>
      <c r="B4" s="24"/>
      <c r="C4" s="25"/>
      <c r="D4" s="26"/>
      <c r="E4" s="27"/>
      <c r="F4" s="28"/>
      <c r="G4" s="29" t="s">
        <v>9</v>
      </c>
      <c r="H4" s="30" t="s">
        <v>10</v>
      </c>
      <c r="I4" s="31"/>
    </row>
    <row r="5" spans="1:12" ht="16.5" thickBot="1">
      <c r="A5" s="23"/>
      <c r="B5" s="32" t="s">
        <v>11</v>
      </c>
      <c r="C5" s="32"/>
      <c r="D5" s="32"/>
      <c r="E5" s="32"/>
      <c r="F5" s="32"/>
      <c r="G5" s="32"/>
      <c r="H5" s="32"/>
      <c r="I5" s="31"/>
    </row>
    <row r="6" spans="1:12" ht="20.25">
      <c r="A6" s="9"/>
      <c r="B6" s="33" t="s">
        <v>12</v>
      </c>
      <c r="C6" s="33"/>
      <c r="D6" s="34"/>
      <c r="E6" s="34"/>
      <c r="F6" s="34"/>
      <c r="G6" s="35"/>
      <c r="H6" s="36"/>
      <c r="I6" s="37"/>
    </row>
    <row r="7" spans="1:12">
      <c r="A7" s="9"/>
      <c r="B7" s="38"/>
      <c r="C7" s="35"/>
      <c r="D7" s="39"/>
      <c r="E7" s="38"/>
      <c r="F7" s="35"/>
      <c r="G7" s="40"/>
      <c r="H7" s="35"/>
      <c r="I7" s="41"/>
    </row>
    <row r="8" spans="1:12">
      <c r="A8" s="9"/>
      <c r="B8" s="42" t="s">
        <v>13</v>
      </c>
      <c r="C8" s="43" t="s">
        <v>14</v>
      </c>
      <c r="D8" s="43" t="s">
        <v>15</v>
      </c>
      <c r="E8" s="43" t="s">
        <v>16</v>
      </c>
      <c r="F8" s="43" t="s">
        <v>17</v>
      </c>
      <c r="G8" s="44" t="s">
        <v>18</v>
      </c>
      <c r="H8" s="43" t="s">
        <v>19</v>
      </c>
      <c r="I8" s="41"/>
    </row>
    <row r="9" spans="1:12" s="54" customFormat="1">
      <c r="A9" s="45"/>
      <c r="B9" s="46"/>
      <c r="C9" s="47" t="s">
        <v>20</v>
      </c>
      <c r="D9" s="48"/>
      <c r="E9" s="49"/>
      <c r="F9" s="50">
        <v>40000000</v>
      </c>
      <c r="G9" s="51"/>
      <c r="H9" s="52">
        <f>F9</f>
        <v>40000000</v>
      </c>
      <c r="I9" s="53"/>
      <c r="J9" s="54" t="s">
        <v>21</v>
      </c>
    </row>
    <row r="10" spans="1:12" s="63" customFormat="1">
      <c r="A10" s="55"/>
      <c r="B10" s="56">
        <v>42338</v>
      </c>
      <c r="C10" s="57" t="s">
        <v>22</v>
      </c>
      <c r="D10" s="58">
        <v>55</v>
      </c>
      <c r="E10" s="59" t="s">
        <v>23</v>
      </c>
      <c r="F10" s="60"/>
      <c r="G10" s="51">
        <v>25000</v>
      </c>
      <c r="H10" s="61">
        <f>H9+F10-G10</f>
        <v>39975000</v>
      </c>
      <c r="I10" s="62"/>
    </row>
    <row r="11" spans="1:12" s="63" customFormat="1">
      <c r="A11" s="55"/>
      <c r="B11" s="56"/>
      <c r="C11" s="57" t="s">
        <v>24</v>
      </c>
      <c r="D11" s="58">
        <v>55</v>
      </c>
      <c r="E11" s="59" t="s">
        <v>23</v>
      </c>
      <c r="F11" s="60"/>
      <c r="G11" s="51">
        <v>182000</v>
      </c>
      <c r="H11" s="61">
        <f t="shared" ref="H11:H45" si="0">H10+F11-G11</f>
        <v>39793000</v>
      </c>
      <c r="I11" s="62"/>
      <c r="K11" s="64"/>
      <c r="L11" s="64"/>
    </row>
    <row r="12" spans="1:12" s="63" customFormat="1">
      <c r="A12" s="55"/>
      <c r="B12" s="56"/>
      <c r="C12" s="57" t="s">
        <v>25</v>
      </c>
      <c r="D12" s="58">
        <v>55</v>
      </c>
      <c r="E12" s="59" t="s">
        <v>23</v>
      </c>
      <c r="F12" s="60"/>
      <c r="G12" s="51">
        <v>520500</v>
      </c>
      <c r="H12" s="61">
        <f t="shared" si="0"/>
        <v>39272500</v>
      </c>
      <c r="I12" s="62"/>
      <c r="K12" s="64"/>
      <c r="L12" s="64"/>
    </row>
    <row r="13" spans="1:12" s="63" customFormat="1">
      <c r="A13" s="55"/>
      <c r="B13" s="56"/>
      <c r="C13" s="57" t="s">
        <v>26</v>
      </c>
      <c r="D13" s="58">
        <v>55</v>
      </c>
      <c r="E13" s="59" t="s">
        <v>23</v>
      </c>
      <c r="F13" s="60"/>
      <c r="G13" s="51">
        <v>79000</v>
      </c>
      <c r="H13" s="61">
        <f t="shared" si="0"/>
        <v>39193500</v>
      </c>
      <c r="I13" s="62"/>
      <c r="K13" s="64"/>
      <c r="L13" s="64"/>
    </row>
    <row r="14" spans="1:12" s="63" customFormat="1">
      <c r="A14" s="55"/>
      <c r="B14" s="56">
        <v>42339</v>
      </c>
      <c r="C14" s="57" t="s">
        <v>27</v>
      </c>
      <c r="D14" s="58">
        <v>55</v>
      </c>
      <c r="E14" s="59" t="s">
        <v>23</v>
      </c>
      <c r="F14" s="60"/>
      <c r="G14" s="51">
        <f>108000+2000</f>
        <v>110000</v>
      </c>
      <c r="H14" s="61">
        <f t="shared" si="0"/>
        <v>39083500</v>
      </c>
      <c r="I14" s="62"/>
      <c r="K14" s="65"/>
      <c r="L14" s="64"/>
    </row>
    <row r="15" spans="1:12" s="63" customFormat="1">
      <c r="A15" s="55"/>
      <c r="B15" s="56"/>
      <c r="C15" s="57" t="s">
        <v>28</v>
      </c>
      <c r="D15" s="58">
        <v>55</v>
      </c>
      <c r="E15" s="59" t="s">
        <v>23</v>
      </c>
      <c r="F15" s="60"/>
      <c r="G15" s="51">
        <v>40000</v>
      </c>
      <c r="H15" s="61">
        <f t="shared" si="0"/>
        <v>39043500</v>
      </c>
      <c r="I15" s="62"/>
      <c r="K15" s="65"/>
      <c r="L15" s="64"/>
    </row>
    <row r="16" spans="1:12" s="63" customFormat="1">
      <c r="A16" s="55"/>
      <c r="B16" s="56"/>
      <c r="C16" s="57" t="s">
        <v>29</v>
      </c>
      <c r="D16" s="58">
        <v>55</v>
      </c>
      <c r="E16" s="59" t="s">
        <v>23</v>
      </c>
      <c r="F16" s="60"/>
      <c r="G16" s="51">
        <f>79000+2000</f>
        <v>81000</v>
      </c>
      <c r="H16" s="61">
        <f t="shared" si="0"/>
        <v>38962500</v>
      </c>
      <c r="I16" s="62"/>
      <c r="K16" s="65"/>
      <c r="L16" s="64"/>
    </row>
    <row r="17" spans="1:12" s="63" customFormat="1">
      <c r="A17" s="55"/>
      <c r="B17" s="56"/>
      <c r="C17" s="57" t="s">
        <v>30</v>
      </c>
      <c r="D17" s="58">
        <v>55</v>
      </c>
      <c r="E17" s="59" t="s">
        <v>23</v>
      </c>
      <c r="F17" s="60"/>
      <c r="G17" s="51">
        <v>102000</v>
      </c>
      <c r="H17" s="61">
        <f t="shared" si="0"/>
        <v>38860500</v>
      </c>
      <c r="I17" s="62"/>
      <c r="K17" s="65"/>
      <c r="L17" s="64"/>
    </row>
    <row r="18" spans="1:12" s="63" customFormat="1">
      <c r="A18" s="55"/>
      <c r="B18" s="56"/>
      <c r="C18" s="57" t="s">
        <v>31</v>
      </c>
      <c r="D18" s="58">
        <v>55</v>
      </c>
      <c r="E18" s="59" t="s">
        <v>23</v>
      </c>
      <c r="F18" s="60"/>
      <c r="G18" s="51">
        <f>940500+3000</f>
        <v>943500</v>
      </c>
      <c r="H18" s="61">
        <f t="shared" si="0"/>
        <v>37917000</v>
      </c>
      <c r="I18" s="62"/>
      <c r="K18" s="65"/>
      <c r="L18" s="64"/>
    </row>
    <row r="19" spans="1:12" s="63" customFormat="1">
      <c r="A19" s="55"/>
      <c r="B19" s="56"/>
      <c r="C19" s="57" t="s">
        <v>32</v>
      </c>
      <c r="D19" s="58">
        <v>55</v>
      </c>
      <c r="E19" s="59" t="s">
        <v>23</v>
      </c>
      <c r="F19" s="60"/>
      <c r="G19" s="51">
        <f>1596045+5000</f>
        <v>1601045</v>
      </c>
      <c r="H19" s="61">
        <f t="shared" si="0"/>
        <v>36315955</v>
      </c>
      <c r="I19" s="62"/>
      <c r="K19" s="65"/>
      <c r="L19" s="64"/>
    </row>
    <row r="20" spans="1:12" s="63" customFormat="1">
      <c r="A20" s="55"/>
      <c r="B20" s="56"/>
      <c r="C20" s="57" t="s">
        <v>33</v>
      </c>
      <c r="D20" s="58">
        <v>55</v>
      </c>
      <c r="E20" s="59" t="s">
        <v>23</v>
      </c>
      <c r="F20" s="60"/>
      <c r="G20" s="51">
        <f>138500+3000</f>
        <v>141500</v>
      </c>
      <c r="H20" s="61">
        <f t="shared" si="0"/>
        <v>36174455</v>
      </c>
      <c r="I20" s="62"/>
      <c r="K20" s="65"/>
      <c r="L20" s="64"/>
    </row>
    <row r="21" spans="1:12" s="63" customFormat="1">
      <c r="A21" s="55"/>
      <c r="B21" s="56"/>
      <c r="C21" s="57" t="s">
        <v>34</v>
      </c>
      <c r="D21" s="58">
        <v>55</v>
      </c>
      <c r="E21" s="59" t="s">
        <v>23</v>
      </c>
      <c r="F21" s="60"/>
      <c r="G21" s="51">
        <v>45000</v>
      </c>
      <c r="H21" s="61">
        <f t="shared" si="0"/>
        <v>36129455</v>
      </c>
      <c r="I21" s="62"/>
      <c r="K21" s="65"/>
      <c r="L21" s="64"/>
    </row>
    <row r="22" spans="1:12" s="63" customFormat="1">
      <c r="A22" s="55"/>
      <c r="B22" s="56">
        <v>42340</v>
      </c>
      <c r="C22" s="57" t="s">
        <v>28</v>
      </c>
      <c r="D22" s="58">
        <v>55</v>
      </c>
      <c r="E22" s="59" t="s">
        <v>23</v>
      </c>
      <c r="F22" s="60"/>
      <c r="G22" s="51">
        <v>5000</v>
      </c>
      <c r="H22" s="61">
        <f t="shared" si="0"/>
        <v>36124455</v>
      </c>
      <c r="I22" s="62"/>
      <c r="K22" s="65"/>
      <c r="L22" s="64"/>
    </row>
    <row r="23" spans="1:12" s="63" customFormat="1">
      <c r="A23" s="55"/>
      <c r="B23" s="56"/>
      <c r="C23" s="57" t="s">
        <v>35</v>
      </c>
      <c r="D23" s="58">
        <v>55</v>
      </c>
      <c r="E23" s="59" t="s">
        <v>23</v>
      </c>
      <c r="F23" s="60"/>
      <c r="G23" s="51">
        <f>444400+3000</f>
        <v>447400</v>
      </c>
      <c r="H23" s="61">
        <f t="shared" si="0"/>
        <v>35677055</v>
      </c>
      <c r="I23" s="62"/>
      <c r="K23" s="65"/>
      <c r="L23" s="64"/>
    </row>
    <row r="24" spans="1:12" s="63" customFormat="1">
      <c r="A24" s="55"/>
      <c r="B24" s="56"/>
      <c r="C24" s="57" t="s">
        <v>22</v>
      </c>
      <c r="D24" s="58">
        <v>55</v>
      </c>
      <c r="E24" s="59" t="s">
        <v>23</v>
      </c>
      <c r="F24" s="60"/>
      <c r="G24" s="51">
        <v>25000</v>
      </c>
      <c r="H24" s="61">
        <f t="shared" si="0"/>
        <v>35652055</v>
      </c>
      <c r="I24" s="62"/>
      <c r="K24" s="65"/>
      <c r="L24" s="64"/>
    </row>
    <row r="25" spans="1:12" s="63" customFormat="1">
      <c r="A25" s="55"/>
      <c r="B25" s="56"/>
      <c r="C25" s="57" t="s">
        <v>36</v>
      </c>
      <c r="D25" s="58">
        <v>55</v>
      </c>
      <c r="E25" s="59" t="s">
        <v>23</v>
      </c>
      <c r="F25" s="60"/>
      <c r="G25" s="51">
        <f>1129700+3000</f>
        <v>1132700</v>
      </c>
      <c r="H25" s="61">
        <f t="shared" si="0"/>
        <v>34519355</v>
      </c>
      <c r="I25" s="62"/>
      <c r="K25" s="65"/>
      <c r="L25" s="64"/>
    </row>
    <row r="26" spans="1:12" s="63" customFormat="1">
      <c r="A26" s="55"/>
      <c r="B26" s="56">
        <v>42341</v>
      </c>
      <c r="C26" s="57" t="s">
        <v>27</v>
      </c>
      <c r="D26" s="58">
        <v>55</v>
      </c>
      <c r="E26" s="59" t="s">
        <v>23</v>
      </c>
      <c r="F26" s="60"/>
      <c r="G26" s="51">
        <f>108000+2000</f>
        <v>110000</v>
      </c>
      <c r="H26" s="61">
        <f t="shared" si="0"/>
        <v>34409355</v>
      </c>
      <c r="I26" s="62"/>
      <c r="K26" s="65"/>
      <c r="L26" s="64"/>
    </row>
    <row r="27" spans="1:12" s="63" customFormat="1">
      <c r="A27" s="55"/>
      <c r="B27" s="56"/>
      <c r="C27" s="57" t="s">
        <v>37</v>
      </c>
      <c r="D27" s="58">
        <v>55</v>
      </c>
      <c r="E27" s="59" t="s">
        <v>23</v>
      </c>
      <c r="F27" s="60"/>
      <c r="G27" s="51">
        <f>1188000+3000</f>
        <v>1191000</v>
      </c>
      <c r="H27" s="61">
        <f t="shared" si="0"/>
        <v>33218355</v>
      </c>
      <c r="I27" s="62"/>
      <c r="K27" s="65"/>
      <c r="L27" s="64"/>
    </row>
    <row r="28" spans="1:12" s="63" customFormat="1">
      <c r="A28" s="55"/>
      <c r="B28" s="56"/>
      <c r="C28" s="57" t="s">
        <v>38</v>
      </c>
      <c r="D28" s="58">
        <v>55</v>
      </c>
      <c r="E28" s="59" t="s">
        <v>23</v>
      </c>
      <c r="F28" s="60"/>
      <c r="G28" s="51">
        <f>43200+62000</f>
        <v>105200</v>
      </c>
      <c r="H28" s="61">
        <f t="shared" si="0"/>
        <v>33113155</v>
      </c>
      <c r="I28" s="62"/>
      <c r="K28" s="65"/>
      <c r="L28" s="64"/>
    </row>
    <row r="29" spans="1:12" s="63" customFormat="1">
      <c r="A29" s="55"/>
      <c r="B29" s="56"/>
      <c r="C29" s="57" t="s">
        <v>39</v>
      </c>
      <c r="D29" s="58">
        <v>55</v>
      </c>
      <c r="E29" s="59" t="s">
        <v>23</v>
      </c>
      <c r="F29" s="60"/>
      <c r="G29" s="51">
        <f>6500*3</f>
        <v>19500</v>
      </c>
      <c r="H29" s="61">
        <f t="shared" si="0"/>
        <v>33093655</v>
      </c>
      <c r="I29" s="62"/>
      <c r="K29" s="65"/>
      <c r="L29" s="64"/>
    </row>
    <row r="30" spans="1:12" s="63" customFormat="1">
      <c r="A30" s="55"/>
      <c r="B30" s="56"/>
      <c r="C30" s="57" t="s">
        <v>40</v>
      </c>
      <c r="D30" s="58">
        <v>55</v>
      </c>
      <c r="E30" s="59" t="s">
        <v>23</v>
      </c>
      <c r="F30" s="60"/>
      <c r="G30" s="51">
        <f>194650+3000</f>
        <v>197650</v>
      </c>
      <c r="H30" s="61">
        <f t="shared" si="0"/>
        <v>32896005</v>
      </c>
      <c r="I30" s="62"/>
      <c r="K30" s="65"/>
      <c r="L30" s="64"/>
    </row>
    <row r="31" spans="1:12" s="63" customFormat="1">
      <c r="A31" s="55"/>
      <c r="B31" s="56"/>
      <c r="C31" s="57" t="s">
        <v>26</v>
      </c>
      <c r="D31" s="58">
        <v>55</v>
      </c>
      <c r="E31" s="59" t="s">
        <v>23</v>
      </c>
      <c r="F31" s="60"/>
      <c r="G31" s="51">
        <v>79000</v>
      </c>
      <c r="H31" s="61">
        <f t="shared" si="0"/>
        <v>32817005</v>
      </c>
      <c r="I31" s="62"/>
      <c r="K31" s="65"/>
      <c r="L31" s="64"/>
    </row>
    <row r="32" spans="1:12" s="63" customFormat="1">
      <c r="A32" s="55"/>
      <c r="B32" s="56"/>
      <c r="C32" s="57" t="s">
        <v>41</v>
      </c>
      <c r="D32" s="58">
        <v>55</v>
      </c>
      <c r="E32" s="59" t="s">
        <v>23</v>
      </c>
      <c r="F32" s="60"/>
      <c r="G32" s="51">
        <v>21000</v>
      </c>
      <c r="H32" s="61">
        <f t="shared" si="0"/>
        <v>32796005</v>
      </c>
      <c r="I32" s="62"/>
      <c r="K32" s="65"/>
      <c r="L32" s="64"/>
    </row>
    <row r="33" spans="1:12" s="63" customFormat="1">
      <c r="A33" s="55"/>
      <c r="B33" s="56"/>
      <c r="C33" s="57" t="s">
        <v>42</v>
      </c>
      <c r="D33" s="58">
        <v>55</v>
      </c>
      <c r="E33" s="59" t="s">
        <v>23</v>
      </c>
      <c r="F33" s="60"/>
      <c r="G33" s="51">
        <v>4000</v>
      </c>
      <c r="H33" s="61">
        <f t="shared" si="0"/>
        <v>32792005</v>
      </c>
      <c r="I33" s="62"/>
      <c r="K33" s="65"/>
      <c r="L33" s="64"/>
    </row>
    <row r="34" spans="1:12" s="63" customFormat="1">
      <c r="A34" s="55"/>
      <c r="B34" s="56"/>
      <c r="C34" s="57" t="s">
        <v>43</v>
      </c>
      <c r="D34" s="58">
        <v>55</v>
      </c>
      <c r="E34" s="59" t="s">
        <v>23</v>
      </c>
      <c r="F34" s="60"/>
      <c r="G34" s="51">
        <f>15000*8</f>
        <v>120000</v>
      </c>
      <c r="H34" s="61">
        <f t="shared" si="0"/>
        <v>32672005</v>
      </c>
      <c r="I34" s="62"/>
      <c r="K34" s="65"/>
      <c r="L34" s="64"/>
    </row>
    <row r="35" spans="1:12" s="63" customFormat="1">
      <c r="A35" s="55"/>
      <c r="B35" s="56">
        <v>42342</v>
      </c>
      <c r="C35" s="57" t="s">
        <v>44</v>
      </c>
      <c r="D35" s="58">
        <v>55</v>
      </c>
      <c r="E35" s="59" t="s">
        <v>23</v>
      </c>
      <c r="F35" s="60"/>
      <c r="G35" s="51">
        <v>7000</v>
      </c>
      <c r="H35" s="61">
        <f t="shared" si="0"/>
        <v>32665005</v>
      </c>
      <c r="I35" s="62"/>
      <c r="K35" s="65"/>
      <c r="L35" s="64"/>
    </row>
    <row r="36" spans="1:12" s="63" customFormat="1">
      <c r="A36" s="55"/>
      <c r="B36" s="56"/>
      <c r="C36" s="57" t="s">
        <v>45</v>
      </c>
      <c r="D36" s="58">
        <v>55</v>
      </c>
      <c r="E36" s="59" t="s">
        <v>23</v>
      </c>
      <c r="F36" s="60"/>
      <c r="G36" s="51">
        <v>7000</v>
      </c>
      <c r="H36" s="61">
        <f t="shared" si="0"/>
        <v>32658005</v>
      </c>
      <c r="I36" s="62"/>
      <c r="K36" s="65"/>
      <c r="L36" s="64"/>
    </row>
    <row r="37" spans="1:12" s="63" customFormat="1">
      <c r="A37" s="55"/>
      <c r="B37" s="56"/>
      <c r="C37" s="57" t="s">
        <v>46</v>
      </c>
      <c r="D37" s="58">
        <v>55</v>
      </c>
      <c r="E37" s="59" t="s">
        <v>23</v>
      </c>
      <c r="F37" s="60"/>
      <c r="G37" s="51">
        <v>7000</v>
      </c>
      <c r="H37" s="61">
        <f t="shared" si="0"/>
        <v>32651005</v>
      </c>
      <c r="I37" s="62"/>
      <c r="K37" s="65"/>
      <c r="L37" s="64"/>
    </row>
    <row r="38" spans="1:12" s="63" customFormat="1">
      <c r="A38" s="55"/>
      <c r="B38" s="56"/>
      <c r="C38" s="57" t="s">
        <v>42</v>
      </c>
      <c r="D38" s="58">
        <v>55</v>
      </c>
      <c r="E38" s="59" t="s">
        <v>23</v>
      </c>
      <c r="F38" s="60"/>
      <c r="G38" s="51">
        <v>4000</v>
      </c>
      <c r="H38" s="61">
        <f t="shared" si="0"/>
        <v>32647005</v>
      </c>
      <c r="I38" s="62"/>
      <c r="K38" s="65"/>
      <c r="L38" s="64"/>
    </row>
    <row r="39" spans="1:12" s="63" customFormat="1">
      <c r="A39" s="55"/>
      <c r="B39" s="56"/>
      <c r="C39" s="57" t="s">
        <v>42</v>
      </c>
      <c r="D39" s="58">
        <v>55</v>
      </c>
      <c r="E39" s="59" t="s">
        <v>23</v>
      </c>
      <c r="F39" s="60"/>
      <c r="G39" s="51">
        <v>4000</v>
      </c>
      <c r="H39" s="61">
        <f t="shared" si="0"/>
        <v>32643005</v>
      </c>
      <c r="I39" s="62"/>
      <c r="K39" s="65"/>
      <c r="L39" s="64"/>
    </row>
    <row r="40" spans="1:12" s="63" customFormat="1">
      <c r="A40" s="55"/>
      <c r="B40" s="56"/>
      <c r="C40" s="57" t="s">
        <v>47</v>
      </c>
      <c r="D40" s="58">
        <v>55</v>
      </c>
      <c r="E40" s="59" t="s">
        <v>23</v>
      </c>
      <c r="F40" s="60"/>
      <c r="G40" s="51">
        <v>10000</v>
      </c>
      <c r="H40" s="61">
        <f t="shared" si="0"/>
        <v>32633005</v>
      </c>
      <c r="I40" s="62"/>
      <c r="K40" s="65"/>
      <c r="L40" s="64"/>
    </row>
    <row r="41" spans="1:12" s="63" customFormat="1">
      <c r="A41" s="55"/>
      <c r="B41" s="56"/>
      <c r="C41" s="57" t="s">
        <v>48</v>
      </c>
      <c r="D41" s="58">
        <v>55</v>
      </c>
      <c r="E41" s="59" t="s">
        <v>23</v>
      </c>
      <c r="F41" s="60"/>
      <c r="G41" s="51">
        <v>200000</v>
      </c>
      <c r="H41" s="61">
        <f t="shared" si="0"/>
        <v>32433005</v>
      </c>
      <c r="I41" s="62"/>
      <c r="K41" s="65"/>
      <c r="L41" s="64"/>
    </row>
    <row r="42" spans="1:12" s="63" customFormat="1">
      <c r="A42" s="55"/>
      <c r="B42" s="56"/>
      <c r="C42" s="57" t="s">
        <v>49</v>
      </c>
      <c r="D42" s="58">
        <v>55</v>
      </c>
      <c r="E42" s="59" t="s">
        <v>23</v>
      </c>
      <c r="F42" s="60"/>
      <c r="G42" s="51">
        <v>37000</v>
      </c>
      <c r="H42" s="61">
        <f t="shared" si="0"/>
        <v>32396005</v>
      </c>
      <c r="I42" s="62"/>
      <c r="K42" s="65"/>
      <c r="L42" s="64"/>
    </row>
    <row r="43" spans="1:12" s="63" customFormat="1">
      <c r="A43" s="55"/>
      <c r="B43" s="56"/>
      <c r="C43" s="57" t="s">
        <v>48</v>
      </c>
      <c r="D43" s="58">
        <v>55</v>
      </c>
      <c r="E43" s="59" t="s">
        <v>23</v>
      </c>
      <c r="F43" s="60"/>
      <c r="G43" s="51">
        <v>100000</v>
      </c>
      <c r="H43" s="61">
        <f t="shared" si="0"/>
        <v>32296005</v>
      </c>
      <c r="I43" s="62"/>
      <c r="K43" s="65"/>
      <c r="L43" s="64"/>
    </row>
    <row r="44" spans="1:12" s="63" customFormat="1">
      <c r="A44" s="55"/>
      <c r="B44" s="56"/>
      <c r="C44" s="57" t="s">
        <v>50</v>
      </c>
      <c r="D44" s="58">
        <v>55</v>
      </c>
      <c r="E44" s="59" t="s">
        <v>23</v>
      </c>
      <c r="F44" s="60"/>
      <c r="G44" s="51">
        <f>14400+1000</f>
        <v>15400</v>
      </c>
      <c r="H44" s="61">
        <f t="shared" si="0"/>
        <v>32280605</v>
      </c>
      <c r="I44" s="62"/>
      <c r="K44" s="65"/>
      <c r="L44" s="64"/>
    </row>
    <row r="45" spans="1:12" s="63" customFormat="1">
      <c r="A45" s="55"/>
      <c r="B45" s="56"/>
      <c r="C45" s="57" t="s">
        <v>51</v>
      </c>
      <c r="D45" s="58">
        <v>55</v>
      </c>
      <c r="E45" s="59" t="s">
        <v>23</v>
      </c>
      <c r="F45" s="60"/>
      <c r="G45" s="51">
        <f>714000+3000</f>
        <v>717000</v>
      </c>
      <c r="H45" s="61">
        <f t="shared" si="0"/>
        <v>31563605</v>
      </c>
      <c r="I45" s="62"/>
      <c r="K45" s="65"/>
      <c r="L45" s="64"/>
    </row>
    <row r="46" spans="1:12">
      <c r="A46" s="9"/>
      <c r="B46" s="66"/>
      <c r="C46" s="67"/>
      <c r="D46" s="68"/>
      <c r="E46" s="68"/>
      <c r="F46" s="69"/>
      <c r="G46" s="69"/>
      <c r="H46" s="70"/>
      <c r="I46" s="71"/>
    </row>
    <row r="47" spans="1:12">
      <c r="A47" s="9"/>
      <c r="B47" s="72" t="s">
        <v>52</v>
      </c>
      <c r="C47" s="72"/>
      <c r="D47" s="72"/>
      <c r="E47" s="72"/>
      <c r="F47" s="72"/>
      <c r="G47" s="72"/>
      <c r="H47" s="72"/>
      <c r="I47" s="71"/>
    </row>
    <row r="48" spans="1:12">
      <c r="A48" s="9"/>
      <c r="B48" s="66"/>
      <c r="C48" s="67"/>
      <c r="D48" s="68"/>
      <c r="E48" s="68"/>
      <c r="F48" s="69"/>
      <c r="G48" s="69"/>
      <c r="H48" s="70"/>
      <c r="I48" s="71"/>
    </row>
    <row r="49" spans="1:13" s="63" customFormat="1">
      <c r="A49" s="55"/>
      <c r="B49" s="56"/>
      <c r="C49" s="57" t="s">
        <v>53</v>
      </c>
      <c r="D49" s="58">
        <v>55</v>
      </c>
      <c r="E49" s="59" t="s">
        <v>23</v>
      </c>
      <c r="F49" s="60"/>
      <c r="G49" s="51">
        <f>838500+3000</f>
        <v>841500</v>
      </c>
      <c r="H49" s="61">
        <f>H45+F49-G49</f>
        <v>30722105</v>
      </c>
      <c r="I49" s="62"/>
      <c r="K49" s="65"/>
      <c r="L49" s="64"/>
    </row>
    <row r="50" spans="1:13" s="63" customFormat="1">
      <c r="A50" s="55"/>
      <c r="B50" s="56"/>
      <c r="C50" s="57" t="s">
        <v>54</v>
      </c>
      <c r="D50" s="58">
        <v>55</v>
      </c>
      <c r="E50" s="59" t="s">
        <v>23</v>
      </c>
      <c r="F50" s="60"/>
      <c r="G50" s="51">
        <f>299000+575000+3000</f>
        <v>877000</v>
      </c>
      <c r="H50" s="61">
        <f t="shared" ref="H50:H67" si="1">H49+F50-G50</f>
        <v>29845105</v>
      </c>
      <c r="I50" s="62"/>
      <c r="K50" s="65"/>
      <c r="L50" s="64"/>
    </row>
    <row r="51" spans="1:13" s="63" customFormat="1">
      <c r="A51" s="55"/>
      <c r="B51" s="56"/>
      <c r="C51" s="57" t="s">
        <v>55</v>
      </c>
      <c r="D51" s="58">
        <v>55</v>
      </c>
      <c r="E51" s="59" t="s">
        <v>23</v>
      </c>
      <c r="F51" s="60"/>
      <c r="G51" s="51">
        <f>120000+3000</f>
        <v>123000</v>
      </c>
      <c r="H51" s="61">
        <f t="shared" si="1"/>
        <v>29722105</v>
      </c>
      <c r="I51" s="62"/>
      <c r="K51" s="65"/>
      <c r="L51" s="64"/>
    </row>
    <row r="52" spans="1:13" s="63" customFormat="1">
      <c r="A52" s="55"/>
      <c r="B52" s="56"/>
      <c r="C52" s="57" t="s">
        <v>56</v>
      </c>
      <c r="D52" s="58">
        <v>55</v>
      </c>
      <c r="E52" s="59" t="s">
        <v>23</v>
      </c>
      <c r="F52" s="60"/>
      <c r="G52" s="51">
        <v>12000</v>
      </c>
      <c r="H52" s="61">
        <f t="shared" si="1"/>
        <v>29710105</v>
      </c>
      <c r="I52" s="62"/>
      <c r="K52" s="65"/>
      <c r="L52" s="64"/>
    </row>
    <row r="53" spans="1:13" s="63" customFormat="1">
      <c r="A53" s="55"/>
      <c r="B53" s="56"/>
      <c r="C53" s="57" t="s">
        <v>57</v>
      </c>
      <c r="D53" s="58">
        <v>55</v>
      </c>
      <c r="E53" s="59" t="s">
        <v>23</v>
      </c>
      <c r="F53" s="60"/>
      <c r="G53" s="51">
        <v>4000</v>
      </c>
      <c r="H53" s="61">
        <f t="shared" si="1"/>
        <v>29706105</v>
      </c>
      <c r="I53" s="62"/>
      <c r="K53" s="65"/>
      <c r="L53" s="64"/>
    </row>
    <row r="54" spans="1:13" s="63" customFormat="1">
      <c r="A54" s="55"/>
      <c r="B54" s="56"/>
      <c r="C54" s="57" t="s">
        <v>58</v>
      </c>
      <c r="D54" s="58">
        <v>55</v>
      </c>
      <c r="E54" s="59" t="s">
        <v>23</v>
      </c>
      <c r="F54" s="60"/>
      <c r="G54" s="51">
        <f>18000*2+2000</f>
        <v>38000</v>
      </c>
      <c r="H54" s="61">
        <f t="shared" si="1"/>
        <v>29668105</v>
      </c>
      <c r="I54" s="62"/>
      <c r="K54" s="65"/>
      <c r="L54" s="64"/>
    </row>
    <row r="55" spans="1:13" s="63" customFormat="1">
      <c r="A55" s="55"/>
      <c r="B55" s="56"/>
      <c r="C55" s="57" t="s">
        <v>50</v>
      </c>
      <c r="D55" s="58">
        <v>55</v>
      </c>
      <c r="E55" s="59" t="s">
        <v>23</v>
      </c>
      <c r="F55" s="60"/>
      <c r="G55" s="51">
        <f>42000+1000</f>
        <v>43000</v>
      </c>
      <c r="H55" s="61">
        <f t="shared" si="1"/>
        <v>29625105</v>
      </c>
      <c r="I55" s="62"/>
      <c r="K55" s="65"/>
      <c r="L55" s="64"/>
    </row>
    <row r="56" spans="1:13" s="63" customFormat="1">
      <c r="A56" s="55"/>
      <c r="B56" s="56"/>
      <c r="C56" s="57" t="s">
        <v>59</v>
      </c>
      <c r="D56" s="58">
        <v>55</v>
      </c>
      <c r="E56" s="59" t="s">
        <v>23</v>
      </c>
      <c r="F56" s="60"/>
      <c r="G56" s="51">
        <v>300000</v>
      </c>
      <c r="H56" s="61">
        <f t="shared" si="1"/>
        <v>29325105</v>
      </c>
      <c r="I56" s="62"/>
      <c r="K56" s="65"/>
      <c r="L56" s="64"/>
    </row>
    <row r="57" spans="1:13" s="63" customFormat="1">
      <c r="A57" s="55"/>
      <c r="B57" s="56"/>
      <c r="C57" s="57" t="s">
        <v>60</v>
      </c>
      <c r="D57" s="58">
        <v>55</v>
      </c>
      <c r="E57" s="59" t="s">
        <v>23</v>
      </c>
      <c r="F57" s="60"/>
      <c r="G57" s="51">
        <v>405000</v>
      </c>
      <c r="H57" s="61">
        <f t="shared" si="1"/>
        <v>28920105</v>
      </c>
      <c r="I57" s="62"/>
      <c r="K57" s="65"/>
      <c r="L57" s="64"/>
    </row>
    <row r="58" spans="1:13" s="63" customFormat="1">
      <c r="A58" s="55"/>
      <c r="B58" s="56"/>
      <c r="C58" s="57" t="s">
        <v>61</v>
      </c>
      <c r="D58" s="58">
        <v>55</v>
      </c>
      <c r="E58" s="59" t="s">
        <v>23</v>
      </c>
      <c r="F58" s="60"/>
      <c r="G58" s="51">
        <v>300000</v>
      </c>
      <c r="H58" s="61">
        <f t="shared" si="1"/>
        <v>28620105</v>
      </c>
      <c r="I58" s="62"/>
      <c r="K58" s="65"/>
      <c r="L58" s="64"/>
    </row>
    <row r="59" spans="1:13" s="78" customFormat="1" ht="26.25" customHeight="1">
      <c r="A59" s="73"/>
      <c r="B59" s="46"/>
      <c r="C59" s="47" t="s">
        <v>62</v>
      </c>
      <c r="D59" s="74">
        <v>55</v>
      </c>
      <c r="E59" s="75" t="s">
        <v>23</v>
      </c>
      <c r="F59" s="50"/>
      <c r="G59" s="76">
        <v>300000</v>
      </c>
      <c r="H59" s="77">
        <f t="shared" si="1"/>
        <v>28320105</v>
      </c>
      <c r="I59" s="53"/>
      <c r="K59" s="79"/>
      <c r="L59" s="80"/>
    </row>
    <row r="60" spans="1:13" s="78" customFormat="1">
      <c r="A60" s="73"/>
      <c r="B60" s="46"/>
      <c r="C60" s="47" t="s">
        <v>63</v>
      </c>
      <c r="D60" s="58">
        <v>55</v>
      </c>
      <c r="E60" s="59" t="s">
        <v>23</v>
      </c>
      <c r="F60" s="50"/>
      <c r="G60" s="76">
        <v>1365000</v>
      </c>
      <c r="H60" s="61">
        <f t="shared" si="1"/>
        <v>26955105</v>
      </c>
      <c r="I60" s="53"/>
      <c r="K60" s="79"/>
      <c r="L60" s="80"/>
    </row>
    <row r="61" spans="1:13" s="78" customFormat="1">
      <c r="A61" s="73"/>
      <c r="B61" s="46"/>
      <c r="C61" s="47" t="s">
        <v>64</v>
      </c>
      <c r="D61" s="58">
        <v>55</v>
      </c>
      <c r="E61" s="59" t="s">
        <v>23</v>
      </c>
      <c r="F61" s="50"/>
      <c r="G61" s="76">
        <v>1220000</v>
      </c>
      <c r="H61" s="61">
        <f t="shared" si="1"/>
        <v>25735105</v>
      </c>
      <c r="I61" s="53"/>
      <c r="K61" s="79"/>
      <c r="L61" s="80"/>
      <c r="M61" s="81"/>
    </row>
    <row r="62" spans="1:13" s="78" customFormat="1">
      <c r="A62" s="73"/>
      <c r="B62" s="46"/>
      <c r="C62" s="47" t="s">
        <v>65</v>
      </c>
      <c r="D62" s="58">
        <v>55</v>
      </c>
      <c r="E62" s="59" t="s">
        <v>23</v>
      </c>
      <c r="F62" s="50"/>
      <c r="G62" s="76">
        <v>1544000</v>
      </c>
      <c r="H62" s="61">
        <f t="shared" si="1"/>
        <v>24191105</v>
      </c>
      <c r="I62" s="53"/>
      <c r="K62" s="79"/>
      <c r="L62" s="80"/>
      <c r="M62" s="81"/>
    </row>
    <row r="63" spans="1:13" s="78" customFormat="1">
      <c r="A63" s="73"/>
      <c r="B63" s="46"/>
      <c r="C63" s="47" t="s">
        <v>66</v>
      </c>
      <c r="D63" s="58">
        <v>55</v>
      </c>
      <c r="E63" s="59" t="s">
        <v>23</v>
      </c>
      <c r="F63" s="50"/>
      <c r="G63" s="76">
        <v>978000</v>
      </c>
      <c r="H63" s="61">
        <f t="shared" si="1"/>
        <v>23213105</v>
      </c>
      <c r="I63" s="53"/>
      <c r="K63" s="79"/>
      <c r="L63" s="80"/>
      <c r="M63" s="81"/>
    </row>
    <row r="64" spans="1:13" s="78" customFormat="1">
      <c r="A64" s="73"/>
      <c r="B64" s="46"/>
      <c r="C64" s="47" t="s">
        <v>67</v>
      </c>
      <c r="D64" s="58">
        <v>55</v>
      </c>
      <c r="E64" s="59" t="s">
        <v>23</v>
      </c>
      <c r="F64" s="50"/>
      <c r="G64" s="76">
        <v>8742670</v>
      </c>
      <c r="H64" s="61">
        <f t="shared" si="1"/>
        <v>14470435</v>
      </c>
      <c r="I64" s="53"/>
      <c r="K64" s="79"/>
      <c r="L64" s="80"/>
    </row>
    <row r="65" spans="1:12" s="78" customFormat="1">
      <c r="A65" s="73"/>
      <c r="B65" s="46"/>
      <c r="C65" s="47" t="s">
        <v>68</v>
      </c>
      <c r="D65" s="58">
        <v>55</v>
      </c>
      <c r="E65" s="59" t="s">
        <v>23</v>
      </c>
      <c r="F65" s="50"/>
      <c r="G65" s="76">
        <v>5000000</v>
      </c>
      <c r="H65" s="61">
        <f t="shared" si="1"/>
        <v>9470435</v>
      </c>
      <c r="I65" s="53"/>
      <c r="K65" s="79"/>
      <c r="L65" s="80"/>
    </row>
    <row r="66" spans="1:12" s="78" customFormat="1">
      <c r="A66" s="73"/>
      <c r="B66" s="46"/>
      <c r="C66" s="47" t="s">
        <v>69</v>
      </c>
      <c r="D66" s="58">
        <v>55</v>
      </c>
      <c r="E66" s="59" t="s">
        <v>23</v>
      </c>
      <c r="F66" s="50"/>
      <c r="G66" s="76">
        <v>3750000</v>
      </c>
      <c r="H66" s="61">
        <f t="shared" si="1"/>
        <v>5720435</v>
      </c>
      <c r="I66" s="53"/>
      <c r="K66" s="79"/>
      <c r="L66" s="80"/>
    </row>
    <row r="67" spans="1:12" s="78" customFormat="1">
      <c r="A67" s="73"/>
      <c r="B67" s="46"/>
      <c r="C67" s="47" t="s">
        <v>70</v>
      </c>
      <c r="D67" s="58">
        <v>55</v>
      </c>
      <c r="E67" s="59" t="s">
        <v>23</v>
      </c>
      <c r="F67" s="50"/>
      <c r="G67" s="76">
        <v>3000000</v>
      </c>
      <c r="H67" s="61">
        <f t="shared" si="1"/>
        <v>2720435</v>
      </c>
      <c r="I67" s="53"/>
      <c r="K67" s="79"/>
      <c r="L67" s="80"/>
    </row>
    <row r="68" spans="1:12">
      <c r="A68" s="9"/>
      <c r="B68" s="82"/>
      <c r="C68" s="83"/>
      <c r="D68" s="84"/>
      <c r="E68" s="84"/>
      <c r="F68" s="85"/>
      <c r="G68" s="51"/>
      <c r="H68" s="85"/>
      <c r="I68" s="41"/>
      <c r="K68" s="40"/>
      <c r="L68" s="35"/>
    </row>
    <row r="69" spans="1:12">
      <c r="A69" s="9"/>
      <c r="B69" s="86" t="s">
        <v>71</v>
      </c>
      <c r="C69" s="87"/>
      <c r="D69" s="87"/>
      <c r="E69" s="88"/>
      <c r="F69" s="89">
        <f>SUM(F9:F68)</f>
        <v>40000000</v>
      </c>
      <c r="G69" s="89">
        <f>SUM(G10:G68)</f>
        <v>37279565</v>
      </c>
      <c r="H69" s="89">
        <f>F69-G69</f>
        <v>2720435</v>
      </c>
      <c r="I69" s="41"/>
    </row>
    <row r="70" spans="1:12">
      <c r="A70" s="9"/>
      <c r="B70" s="90"/>
      <c r="C70" s="90"/>
      <c r="D70" s="90"/>
      <c r="E70" s="90"/>
      <c r="F70" s="91"/>
      <c r="G70" s="91"/>
      <c r="H70" s="91"/>
      <c r="I70" s="41"/>
      <c r="K70" s="92">
        <f>G60+G61+G62+G63</f>
        <v>5107000</v>
      </c>
    </row>
    <row r="71" spans="1:12">
      <c r="A71" s="9"/>
      <c r="B71" s="90"/>
      <c r="C71" s="90"/>
      <c r="D71" s="90"/>
      <c r="E71" s="90"/>
      <c r="F71" s="91"/>
      <c r="G71" s="91"/>
      <c r="H71" s="91"/>
      <c r="I71" s="41"/>
    </row>
    <row r="72" spans="1:12">
      <c r="A72" s="9"/>
      <c r="B72" s="93"/>
      <c r="C72" s="93"/>
      <c r="D72" s="94"/>
      <c r="E72" s="94"/>
      <c r="F72" s="93" t="s">
        <v>72</v>
      </c>
      <c r="G72" s="93"/>
      <c r="H72" s="93"/>
      <c r="I72" s="41"/>
      <c r="K72" s="92"/>
    </row>
    <row r="73" spans="1:12">
      <c r="A73" s="9"/>
      <c r="B73" s="93"/>
      <c r="C73" s="93"/>
      <c r="D73" s="94"/>
      <c r="E73" s="94"/>
      <c r="F73" s="93" t="s">
        <v>73</v>
      </c>
      <c r="G73" s="93"/>
      <c r="H73" s="93"/>
      <c r="I73" s="41"/>
      <c r="K73" s="92"/>
    </row>
    <row r="74" spans="1:12">
      <c r="A74" s="9"/>
      <c r="B74" s="95"/>
      <c r="C74" s="96"/>
      <c r="D74" s="97"/>
      <c r="E74" s="95"/>
      <c r="F74" s="96"/>
      <c r="G74" s="98"/>
      <c r="H74" s="96"/>
      <c r="I74" s="41"/>
      <c r="K74" s="92"/>
    </row>
    <row r="75" spans="1:12">
      <c r="A75" s="9"/>
      <c r="B75" s="95"/>
      <c r="C75" s="96"/>
      <c r="D75" s="97"/>
      <c r="E75" s="95"/>
      <c r="F75" s="96"/>
      <c r="G75" s="98"/>
      <c r="H75" s="96"/>
      <c r="I75" s="41"/>
    </row>
    <row r="76" spans="1:12">
      <c r="A76" s="9"/>
      <c r="B76" s="95"/>
      <c r="C76" s="96"/>
      <c r="D76" s="97"/>
      <c r="E76" s="95"/>
      <c r="F76" s="96"/>
      <c r="G76" s="98"/>
      <c r="H76" s="96"/>
      <c r="I76" s="41"/>
    </row>
    <row r="77" spans="1:12">
      <c r="A77" s="9"/>
      <c r="B77" s="95"/>
      <c r="C77" s="96"/>
      <c r="D77" s="97"/>
      <c r="E77" s="95"/>
      <c r="F77" s="96"/>
      <c r="G77" s="98"/>
      <c r="H77" s="96"/>
      <c r="I77" s="41"/>
    </row>
    <row r="78" spans="1:12">
      <c r="A78" s="9"/>
      <c r="B78" s="95"/>
      <c r="C78" s="96"/>
      <c r="D78" s="97"/>
      <c r="E78" s="95"/>
      <c r="F78" s="96"/>
      <c r="G78" s="98"/>
      <c r="H78" s="96"/>
      <c r="I78" s="41"/>
    </row>
    <row r="79" spans="1:12">
      <c r="A79" s="9"/>
      <c r="B79" s="95"/>
      <c r="C79" s="96"/>
      <c r="D79" s="97"/>
      <c r="E79" s="95"/>
      <c r="F79" s="96"/>
      <c r="G79" s="98"/>
      <c r="H79" s="96"/>
      <c r="I79" s="41"/>
    </row>
    <row r="80" spans="1:12">
      <c r="A80" s="9"/>
      <c r="B80" s="99"/>
      <c r="C80" s="99"/>
      <c r="D80" s="94"/>
      <c r="E80" s="94"/>
      <c r="F80" s="99" t="s">
        <v>74</v>
      </c>
      <c r="G80" s="99"/>
      <c r="H80" s="99"/>
      <c r="I80" s="41"/>
    </row>
    <row r="81" spans="1:9">
      <c r="A81" s="9"/>
      <c r="B81" s="95"/>
      <c r="C81" s="96"/>
      <c r="D81" s="97"/>
      <c r="E81" s="95"/>
      <c r="F81" s="96"/>
      <c r="G81" s="98"/>
      <c r="H81" s="96"/>
      <c r="I81" s="41"/>
    </row>
    <row r="82" spans="1:9">
      <c r="A82" s="9"/>
      <c r="B82" s="100"/>
      <c r="C82" s="101"/>
      <c r="D82" s="102"/>
      <c r="E82" s="103"/>
      <c r="F82" s="96"/>
      <c r="G82" s="98"/>
      <c r="H82" s="96"/>
      <c r="I82" s="41"/>
    </row>
    <row r="83" spans="1:9">
      <c r="A83" s="9"/>
      <c r="B83" s="104" t="s">
        <v>75</v>
      </c>
      <c r="C83" s="105"/>
      <c r="D83" s="105"/>
      <c r="E83" s="105"/>
      <c r="F83" s="105"/>
      <c r="G83" s="106"/>
      <c r="H83" s="105"/>
      <c r="I83" s="41"/>
    </row>
    <row r="84" spans="1:9">
      <c r="A84" s="9"/>
      <c r="B84" s="107" t="s">
        <v>76</v>
      </c>
      <c r="C84" s="107"/>
      <c r="D84" s="107"/>
      <c r="E84" s="107"/>
      <c r="F84" s="94"/>
      <c r="G84" s="108"/>
      <c r="H84" s="94"/>
      <c r="I84" s="41"/>
    </row>
    <row r="85" spans="1:9">
      <c r="A85" s="9"/>
      <c r="B85" s="109"/>
      <c r="C85" s="94"/>
      <c r="D85" s="94"/>
      <c r="E85" s="94"/>
      <c r="F85" s="94"/>
      <c r="G85" s="108"/>
      <c r="H85" s="94"/>
      <c r="I85" s="41"/>
    </row>
    <row r="86" spans="1:9" ht="15.75" thickBot="1">
      <c r="A86" s="23"/>
      <c r="B86" s="110"/>
      <c r="C86" s="111"/>
      <c r="D86" s="111"/>
      <c r="E86" s="111"/>
      <c r="F86" s="111"/>
      <c r="G86" s="111"/>
      <c r="H86" s="111"/>
      <c r="I86" s="112"/>
    </row>
    <row r="87" spans="1:9">
      <c r="A87" s="35"/>
      <c r="B87" s="113"/>
      <c r="C87" s="113"/>
      <c r="D87" s="97"/>
      <c r="E87" s="95"/>
      <c r="F87" s="96"/>
      <c r="G87" s="98"/>
      <c r="H87" s="96"/>
      <c r="I87" s="35"/>
    </row>
    <row r="101" spans="2:8">
      <c r="B101" s="8"/>
      <c r="F101" s="60">
        <v>12000000</v>
      </c>
      <c r="G101" s="51"/>
      <c r="H101" s="61">
        <f>F101</f>
        <v>12000000</v>
      </c>
    </row>
    <row r="102" spans="2:8">
      <c r="B102" s="8"/>
      <c r="F102" s="60"/>
      <c r="G102" s="51">
        <v>1000000</v>
      </c>
      <c r="H102" s="61">
        <f t="shared" ref="H102" si="2">H101+F102-G102</f>
        <v>11000000</v>
      </c>
    </row>
    <row r="103" spans="2:8">
      <c r="B103" s="8"/>
      <c r="F103" s="60"/>
      <c r="G103" s="51">
        <v>1000000</v>
      </c>
      <c r="H103" s="61">
        <f>H102+F103-G103</f>
        <v>10000000</v>
      </c>
    </row>
    <row r="104" spans="2:8">
      <c r="B104" s="8"/>
      <c r="F104" s="60"/>
      <c r="G104" s="51">
        <v>500000</v>
      </c>
      <c r="H104" s="61">
        <f>H103+F104-G104</f>
        <v>9500000</v>
      </c>
    </row>
    <row r="105" spans="2:8">
      <c r="B105" s="8"/>
      <c r="F105" s="60"/>
      <c r="G105" s="51">
        <v>600000</v>
      </c>
      <c r="H105" s="61">
        <f>H104+F105-G105</f>
        <v>8900000</v>
      </c>
    </row>
    <row r="106" spans="2:8">
      <c r="B106" s="8"/>
      <c r="F106" s="60"/>
      <c r="G106" s="51"/>
      <c r="H106" s="61"/>
    </row>
    <row r="107" spans="2:8">
      <c r="B107" s="8"/>
      <c r="F107" s="60"/>
      <c r="G107" s="51"/>
      <c r="H107" s="61"/>
    </row>
  </sheetData>
  <mergeCells count="14">
    <mergeCell ref="B84:E84"/>
    <mergeCell ref="B87:C87"/>
    <mergeCell ref="B72:C72"/>
    <mergeCell ref="F72:H72"/>
    <mergeCell ref="B73:C73"/>
    <mergeCell ref="F73:H73"/>
    <mergeCell ref="B80:C80"/>
    <mergeCell ref="F80:H80"/>
    <mergeCell ref="B1:C4"/>
    <mergeCell ref="D1:F2"/>
    <mergeCell ref="D3:F4"/>
    <mergeCell ref="B5:H5"/>
    <mergeCell ref="B47:H47"/>
    <mergeCell ref="B69:E69"/>
  </mergeCells>
  <pageMargins left="0.196527777777778" right="0" top="0.39305555555555599" bottom="0" header="0" footer="0"/>
  <pageSetup orientation="portrait"/>
  <headerFooter alignWithMargins="0"/>
  <rowBreaks count="1" manualBreakCount="1">
    <brk id="4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Sheet20-IMA (2)</vt:lpstr>
      <vt:lpstr>'Sheet20-IMA (2)'!Print_Area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2019-09-30T02:40:51Z</dcterms:created>
  <dcterms:modified xsi:type="dcterms:W3CDTF">2019-09-30T02:41:21Z</dcterms:modified>
</cp:coreProperties>
</file>